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NEXA 1" sheetId="1" r:id="rId1"/>
  </sheets>
  <externalReferences>
    <externalReference r:id="rId2"/>
  </externalReferences>
  <definedNames>
    <definedName name="__xlfn_BAHTTEXT">#N/A</definedName>
    <definedName name="Excel_BuiltIn_Database">#REF!</definedName>
    <definedName name="_xlnm.Print_Area" localSheetId="0">'ANEXA 1'!$A$1:$E$111</definedName>
    <definedName name="_xlnm.Print_Titles" localSheetId="0">'ANEXA 1'!$14:$16</definedName>
    <definedName name="Z_5EA64A3C_FB22_41D7_B65C_17B27F290B15_.wvu.PrintArea" localSheetId="0" hidden="1">'ANEXA 1'!$A$1:$E$111</definedName>
    <definedName name="Z_5EA64A3C_FB22_41D7_B65C_17B27F290B15_.wvu.PrintTitles" localSheetId="0" hidden="1">'ANEXA 1'!$14:$16</definedName>
    <definedName name="Z_928DB0A5_79D3_4BEC_9AC3_C6A1D27B60D9_.wvu.PrintArea" localSheetId="0" hidden="1">'ANEXA 1'!$A$1:$E$111</definedName>
    <definedName name="Z_928DB0A5_79D3_4BEC_9AC3_C6A1D27B60D9_.wvu.PrintTitles" localSheetId="0" hidden="1">'ANEXA 1'!$14:$16</definedName>
  </definedNames>
  <calcPr calcId="145621"/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9" i="1" s="1"/>
  <c r="E84" i="1"/>
  <c r="D80" i="1"/>
  <c r="E79" i="1"/>
  <c r="E78" i="1"/>
  <c r="F77" i="1"/>
  <c r="E75" i="1"/>
  <c r="E74" i="1"/>
  <c r="F72" i="1"/>
  <c r="E71" i="1"/>
  <c r="F69" i="1"/>
  <c r="E69" i="1"/>
  <c r="F68" i="1"/>
  <c r="E67" i="1"/>
  <c r="E66" i="1"/>
  <c r="E65" i="1"/>
  <c r="E63" i="1"/>
  <c r="D61" i="1"/>
  <c r="D81" i="1" s="1"/>
  <c r="E60" i="1"/>
  <c r="E59" i="1"/>
  <c r="F58" i="1"/>
  <c r="E58" i="1"/>
  <c r="E57" i="1"/>
  <c r="D53" i="1"/>
  <c r="E52" i="1"/>
  <c r="D49" i="1"/>
  <c r="F48" i="1"/>
  <c r="E47" i="1"/>
  <c r="E46" i="1"/>
  <c r="E44" i="1"/>
  <c r="E43" i="1"/>
  <c r="E49" i="1" s="1"/>
  <c r="D40" i="1"/>
  <c r="F38" i="1"/>
  <c r="E38" i="1"/>
  <c r="E37" i="1"/>
  <c r="F36" i="1"/>
  <c r="E36" i="1"/>
  <c r="E35" i="1"/>
  <c r="E40" i="1" s="1"/>
  <c r="E53" i="1" s="1"/>
  <c r="E34" i="1"/>
  <c r="E33" i="1"/>
  <c r="E31" i="1"/>
  <c r="E29" i="1"/>
  <c r="D27" i="1"/>
  <c r="D54" i="1" s="1"/>
  <c r="D82" i="1" s="1"/>
  <c r="D90" i="1" s="1"/>
  <c r="F26" i="1"/>
  <c r="E26" i="1"/>
  <c r="E25" i="1"/>
  <c r="F24" i="1"/>
  <c r="E23" i="1"/>
  <c r="G24" i="1" s="1"/>
  <c r="E22" i="1"/>
  <c r="E21" i="1"/>
  <c r="E20" i="1"/>
  <c r="E19" i="1"/>
  <c r="G26" i="1" l="1"/>
  <c r="E27" i="1"/>
  <c r="E54" i="1" s="1"/>
  <c r="E61" i="1"/>
  <c r="E80" i="1"/>
  <c r="E81" i="1" s="1"/>
  <c r="E82" i="1" s="1"/>
  <c r="E90" i="1" s="1"/>
</calcChain>
</file>

<file path=xl/comments1.xml><?xml version="1.0" encoding="utf-8"?>
<comments xmlns="http://schemas.openxmlformats.org/spreadsheetml/2006/main">
  <authors>
    <author>Elisabeta BIRAU</author>
    <author/>
  </authors>
  <commentList>
    <comment ref="E60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79" authorId="1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>la sfarsit de an se raporteaza tot la rd 55
LA TRIM D20+D21
LA AN 20+21-20-21</t>
        </r>
      </text>
    </comment>
  </commentList>
</comments>
</file>

<file path=xl/sharedStrings.xml><?xml version="1.0" encoding="utf-8"?>
<sst xmlns="http://schemas.openxmlformats.org/spreadsheetml/2006/main" count="112" uniqueCount="112">
  <si>
    <t>CASA   DE  ASIGURĂRI  DE  SĂNĂTATE MARAMURES</t>
  </si>
  <si>
    <t>ADRESA: BAIA MARE, STR. GH. BILASCU, NR. 22A</t>
  </si>
  <si>
    <t>Număr telefon:  0262215207</t>
  </si>
  <si>
    <t>COD DE ÎNREGISTRARE FISCALĂ: 11320493</t>
  </si>
  <si>
    <t>CODUL ACTIVITĂŢII CAEN: 8430</t>
  </si>
  <si>
    <t>BILANŢ</t>
  </si>
  <si>
    <t>la  data  de  31 MARTIE  2019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</si>
  <si>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</si>
  <si>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</si>
  <si>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</si>
  <si>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</si>
  <si>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</si>
  <si>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</si>
  <si>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</si>
  <si>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</si>
  <si>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</si>
  <si>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</si>
  <si>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</si>
  <si>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</si>
  <si>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</si>
  <si>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</si>
  <si>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</si>
  <si>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</si>
  <si>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2310000 -2810300-2810301-2810302-2810303-2810304-2810400-2910300-2910301-2910302-2910303-2910304-2910400-2930200*)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</si>
  <si>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</si>
  <si>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2120301+2120401+2120501+2120601+2120901+2310000-2810100-2810200-2810201-2810102-2810203-2810204-2810205-2810206-2810207-2810208 -2910100-2910200-2910201-2910202-2910203-2910204-2910205-2910206-2910207-2910208-2930200)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</si>
  <si>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</si>
  <si>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</si>
  <si>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</si>
  <si>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</si>
  <si>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</si>
  <si>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</si>
  <si>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</si>
  <si>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</si>
  <si>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</si>
  <si>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</si>
  <si>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</si>
  <si>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</si>
  <si>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</si>
  <si>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</si>
  <si>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</si>
  <si>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</si>
  <si>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</si>
  <si>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</si>
  <si>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</si>
  <si>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</si>
  <si>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</si>
  <si>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</si>
  <si>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</si>
  <si>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</si>
  <si>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</si>
  <si>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</si>
  <si>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</si>
  <si>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</si>
  <si>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</si>
  <si>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</si>
  <si>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</si>
  <si>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</si>
  <si>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</si>
  <si>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</si>
  <si>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</si>
  <si>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</si>
  <si>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</si>
  <si>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(ct.5120600+5120700+5120901+5120902+5121000+ 5240100+5240200+5240300+5550101+5550102+5550103-7700000)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</si>
  <si>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</si>
  <si>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</si>
  <si>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</si>
  <si>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</si>
  <si>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</si>
  <si>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</si>
  <si>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</si>
  <si>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</si>
  <si>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</si>
  <si>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</si>
  <si>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</si>
  <si>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</si>
  <si>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</si>
  <si>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</t>
    </r>
    <r>
      <rPr>
        <sz val="11"/>
        <rFont val="Arial"/>
        <family val="2"/>
      </rPr>
      <t>+ 4830000+ 4890201+ 5090000+ 5120800),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</si>
  <si>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</si>
  <si>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</si>
  <si>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</si>
  <si>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</si>
  <si>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</si>
  <si>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</si>
  <si>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</si>
  <si>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</si>
  <si>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</si>
  <si>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</si>
  <si>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</si>
  <si>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</si>
  <si>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</si>
  <si>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</si>
  <si>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</si>
  <si>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</si>
  <si>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</si>
  <si>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</si>
  <si>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</si>
  <si>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</si>
  <si>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</si>
  <si>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</si>
  <si>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</si>
  <si>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</si>
  <si>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>(ct.1000000+1010000+1020101+1020102+1020103+ 1030000+</t>
    </r>
    <r>
      <rPr>
        <sz val="11"/>
        <color indexed="8"/>
        <rFont val="Arial"/>
        <family val="2"/>
      </rPr>
      <t>1040101+1040102+1040103</t>
    </r>
    <r>
      <rPr>
        <sz val="11"/>
        <rFont val="Arial"/>
        <family val="2"/>
      </rPr>
      <t>+ 1050100+ 1050200+ 1050300+1050400+1050500+ 1060000+ 1320000+ 1330000</t>
    </r>
    <r>
      <rPr>
        <sz val="11"/>
        <rFont val="Arial"/>
        <family val="2"/>
        <charset val="238"/>
      </rPr>
      <t xml:space="preserve">) 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</si>
  <si>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</si>
  <si>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</si>
  <si>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</si>
  <si>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</si>
  <si>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</si>
  <si>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</si>
  <si>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</si>
  <si>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PREŞEDINTE- DIRECTOR GENERAL,</t>
  </si>
  <si>
    <t>DIRECTOR EXECUTIV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</si>
</sst>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_(* #,##0_);_(* \(#,##0\);_(* \-??_);_(@_)"/>
    <numFmt numFmtId="166" formatCode="_(* #,##0.00_);_(* \(#,##0.00\);_(* \-??_);_(@_)"/>
    <numFmt numFmtId="167" formatCode="_-* #,##0.00\ _l_e_i_-;\-* #,##0.00\ _l_e_i_-;_-* &quot;-&quot;??\ _l_e_i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1"/>
      <color indexed="8"/>
      <name val="Calibri"/>
      <family val="2"/>
    </font>
    <font>
      <sz val="10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164" fontId="16" fillId="0" borderId="0" applyFill="0" applyBorder="0" applyAlignment="0" applyProtection="0"/>
    <xf numFmtId="0" fontId="16" fillId="0" borderId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164" fontId="16" fillId="0" borderId="0" applyFill="0" applyBorder="0" applyAlignment="0" applyProtection="0"/>
    <xf numFmtId="166" fontId="1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6" fillId="0" borderId="0" applyFill="0" applyBorder="0" applyAlignment="0" applyProtection="0"/>
    <xf numFmtId="167" fontId="4" fillId="0" borderId="0" applyFont="0" applyFill="0" applyBorder="0" applyAlignment="0" applyProtection="0"/>
    <xf numFmtId="164" fontId="16" fillId="0" borderId="0" applyFill="0" applyBorder="0" applyAlignment="0" applyProtection="0"/>
    <xf numFmtId="3" fontId="16" fillId="0" borderId="0"/>
    <xf numFmtId="3" fontId="4" fillId="0" borderId="0"/>
    <xf numFmtId="3" fontId="4" fillId="0" borderId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6" fillId="6" borderId="14" applyNumberFormat="0" applyAlignment="0" applyProtection="0"/>
    <xf numFmtId="0" fontId="4" fillId="7" borderId="14" applyNumberFormat="0" applyFont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/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4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  <xf numFmtId="0" fontId="4" fillId="0" borderId="0" xfId="0" applyFont="1" applyProtection="1"/>
    <xf numFmtId="1" fontId="0" fillId="0" borderId="0" xfId="0" applyNumberForma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1" fontId="13" fillId="0" borderId="4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center"/>
    </xf>
    <xf numFmtId="0" fontId="17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vertical="center" wrapText="1"/>
    </xf>
    <xf numFmtId="3" fontId="20" fillId="0" borderId="6" xfId="0" applyNumberFormat="1" applyFont="1" applyFill="1" applyBorder="1" applyAlignment="1" applyProtection="1">
      <alignment horizontal="right" vertical="center" wrapText="1"/>
    </xf>
    <xf numFmtId="3" fontId="20" fillId="0" borderId="7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0" fontId="17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4" fillId="0" borderId="6" xfId="2" applyFont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vertical="center" wrapText="1"/>
    </xf>
    <xf numFmtId="49" fontId="24" fillId="0" borderId="9" xfId="2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 applyProtection="1">
      <alignment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6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8" fillId="0" borderId="0" xfId="0" applyFont="1" applyProtection="1"/>
    <xf numFmtId="1" fontId="18" fillId="0" borderId="0" xfId="0" applyNumberFormat="1" applyFont="1" applyProtection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2" fontId="20" fillId="0" borderId="0" xfId="0" applyNumberFormat="1" applyFont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29" fillId="0" borderId="0" xfId="0" applyFont="1" applyFill="1" applyProtection="1">
      <protection locked="0"/>
    </xf>
    <xf numFmtId="1" fontId="15" fillId="0" borderId="0" xfId="0" applyNumberFormat="1" applyFont="1" applyFill="1" applyProtection="1">
      <protection locked="0"/>
    </xf>
    <xf numFmtId="0" fontId="31" fillId="0" borderId="0" xfId="0" applyFont="1" applyAlignment="1" applyProtection="1">
      <alignment horizontal="center"/>
      <protection locked="0"/>
    </xf>
  </cellXfs>
  <cellStyles count="45">
    <cellStyle name="Accent" xfId="3"/>
    <cellStyle name="Accent 1" xfId="4"/>
    <cellStyle name="Accent 2" xfId="5"/>
    <cellStyle name="Accent 3" xfId="6"/>
    <cellStyle name="Comma" xfId="1" builtinId="3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4" xfId="13"/>
    <cellStyle name="Comma0" xfId="14"/>
    <cellStyle name="Comma0 2" xfId="15"/>
    <cellStyle name="Comma0_INFLUENTE CA" xfId="16"/>
    <cellStyle name="Error" xfId="17"/>
    <cellStyle name="Footnote" xfId="18"/>
    <cellStyle name="Heading" xfId="19"/>
    <cellStyle name="Normal" xfId="0" builtinId="0"/>
    <cellStyle name="Normal 2" xfId="20"/>
    <cellStyle name="Normal 2 2" xfId="21"/>
    <cellStyle name="Normal 3" xfId="22"/>
    <cellStyle name="Normal 3 2" xfId="23"/>
    <cellStyle name="Normal 3 4" xfId="24"/>
    <cellStyle name="Normal 3_INFLUENTE CA" xfId="25"/>
    <cellStyle name="Normal 4" xfId="26"/>
    <cellStyle name="Normal 4 2" xfId="27"/>
    <cellStyle name="Normal 4_INFLUENTE CA" xfId="28"/>
    <cellStyle name="Normal 5" xfId="29"/>
    <cellStyle name="Normal 6" xfId="30"/>
    <cellStyle name="Normal 7" xfId="31"/>
    <cellStyle name="Normal 8" xfId="32"/>
    <cellStyle name="Normal_vaslui, bilant 30.06.2007" xfId="2"/>
    <cellStyle name="Note 2" xfId="33"/>
    <cellStyle name="Note 2 2" xfId="34"/>
    <cellStyle name="Percent 2" xfId="35"/>
    <cellStyle name="Percent 2 2" xfId="36"/>
    <cellStyle name="Percent 3" xfId="37"/>
    <cellStyle name="Percent 3 2" xfId="38"/>
    <cellStyle name="Status" xfId="39"/>
    <cellStyle name="Style 1" xfId="40"/>
    <cellStyle name="Style 1 2" xfId="41"/>
    <cellStyle name="Style 1_INFLUENTE CA" xfId="42"/>
    <cellStyle name="Text" xfId="43"/>
    <cellStyle name="Warning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d23\Desktop\BILANTURI%202019\MM%20%20BILANT%20TRIM%20I%20AN%20%202019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9 "/>
      <sheetName val="ANEXA 27"/>
      <sheetName val="ANEXA 30"/>
      <sheetName val="ANEXA 30 (2)"/>
      <sheetName val="CHELT"/>
      <sheetName val="NOTA 1"/>
      <sheetName val="SOLDURI BILANT"/>
      <sheetName val="ANEXA 2 SOLDURI"/>
      <sheetName val="VENITURI 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ONT EXECUTIE   (2)"/>
      <sheetName val="ANEXA 23"/>
      <sheetName val="CREDITE BUG"/>
      <sheetName val="TAXA EVALUARE"/>
      <sheetName val="CONT 8082"/>
      <sheetName val="CONT 8082 (2)"/>
      <sheetName val="ACCIDENTE MUNCA 1 "/>
      <sheetName val="ACCIDENTE DE MUNCA 2"/>
      <sheetName val="PREJUDICII SI DAUNE"/>
      <sheetName val="PREJUDICII SI DAUNE 2"/>
      <sheetName val="cont 473"/>
      <sheetName val="Bugetul de stat"/>
      <sheetName val="Programe"/>
      <sheetName val="CREDITE DE ANGAJAMENT"/>
      <sheetName val="F104 sint fin prog"/>
      <sheetName val="105 fisa prog cu scop CURATIV"/>
      <sheetName val="F105 SERVICII MEDICALE"/>
      <sheetName val="F105 CV-CV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7">
          <cell r="D7">
            <v>9487869</v>
          </cell>
        </row>
        <row r="8">
          <cell r="D8">
            <v>21374</v>
          </cell>
        </row>
        <row r="13">
          <cell r="D13">
            <v>3851504</v>
          </cell>
        </row>
        <row r="14">
          <cell r="D14">
            <v>95421</v>
          </cell>
        </row>
        <row r="15">
          <cell r="D15">
            <v>245</v>
          </cell>
        </row>
        <row r="17">
          <cell r="C17">
            <v>7943657</v>
          </cell>
        </row>
        <row r="18">
          <cell r="C18">
            <v>95591672</v>
          </cell>
        </row>
        <row r="19">
          <cell r="C19">
            <v>0</v>
          </cell>
        </row>
        <row r="21">
          <cell r="D21">
            <v>152250</v>
          </cell>
        </row>
        <row r="23">
          <cell r="D23">
            <v>262609</v>
          </cell>
        </row>
        <row r="24">
          <cell r="C24">
            <v>0</v>
          </cell>
        </row>
        <row r="25">
          <cell r="C25">
            <v>0</v>
          </cell>
        </row>
        <row r="27">
          <cell r="C27">
            <v>1009935</v>
          </cell>
        </row>
        <row r="28">
          <cell r="C28">
            <v>426925</v>
          </cell>
        </row>
        <row r="30">
          <cell r="C30">
            <v>651584</v>
          </cell>
        </row>
        <row r="32">
          <cell r="C32">
            <v>11466963</v>
          </cell>
        </row>
        <row r="33">
          <cell r="C33">
            <v>121158</v>
          </cell>
        </row>
        <row r="34">
          <cell r="C34">
            <v>1263494</v>
          </cell>
        </row>
        <row r="35">
          <cell r="C35">
            <v>225920</v>
          </cell>
        </row>
        <row r="36">
          <cell r="C36">
            <v>24918</v>
          </cell>
        </row>
        <row r="40">
          <cell r="C40">
            <v>0</v>
          </cell>
        </row>
        <row r="41">
          <cell r="C41">
            <v>0</v>
          </cell>
        </row>
        <row r="44">
          <cell r="C44">
            <v>0</v>
          </cell>
        </row>
        <row r="48">
          <cell r="D48">
            <v>1006994</v>
          </cell>
        </row>
        <row r="49">
          <cell r="D49">
            <v>426925</v>
          </cell>
        </row>
        <row r="52">
          <cell r="D52">
            <v>904519</v>
          </cell>
        </row>
        <row r="53">
          <cell r="D53">
            <v>64837</v>
          </cell>
        </row>
        <row r="54">
          <cell r="D54">
            <v>1085574</v>
          </cell>
        </row>
        <row r="55">
          <cell r="D55">
            <v>211407</v>
          </cell>
        </row>
        <row r="56">
          <cell r="D56">
            <v>22411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9">
          <cell r="C69">
            <v>528</v>
          </cell>
        </row>
        <row r="73">
          <cell r="C73">
            <v>589956</v>
          </cell>
        </row>
        <row r="77">
          <cell r="D77">
            <v>77217024</v>
          </cell>
        </row>
        <row r="78">
          <cell r="D78">
            <v>0</v>
          </cell>
        </row>
        <row r="80">
          <cell r="C80">
            <v>0</v>
          </cell>
        </row>
        <row r="82">
          <cell r="C82">
            <v>1870</v>
          </cell>
        </row>
        <row r="83">
          <cell r="C83">
            <v>0</v>
          </cell>
        </row>
        <row r="85">
          <cell r="D85">
            <v>316060</v>
          </cell>
        </row>
        <row r="89">
          <cell r="D89">
            <v>3651</v>
          </cell>
        </row>
        <row r="90">
          <cell r="D90">
            <v>26331</v>
          </cell>
        </row>
        <row r="94">
          <cell r="C94">
            <v>0</v>
          </cell>
          <cell r="D94">
            <v>0</v>
          </cell>
        </row>
        <row r="95">
          <cell r="D95">
            <v>137367</v>
          </cell>
        </row>
        <row r="97">
          <cell r="D97">
            <v>54369</v>
          </cell>
        </row>
        <row r="99">
          <cell r="D99">
            <v>12325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4">
          <cell r="C104">
            <v>0</v>
          </cell>
          <cell r="D104">
            <v>35577</v>
          </cell>
        </row>
        <row r="112">
          <cell r="C112">
            <v>124026</v>
          </cell>
        </row>
        <row r="113">
          <cell r="C113">
            <v>1481551</v>
          </cell>
        </row>
        <row r="114">
          <cell r="D114">
            <v>5660198</v>
          </cell>
        </row>
        <row r="115">
          <cell r="D115">
            <v>16166561</v>
          </cell>
        </row>
        <row r="116">
          <cell r="D116">
            <v>932</v>
          </cell>
        </row>
        <row r="117">
          <cell r="D117">
            <v>30363</v>
          </cell>
        </row>
        <row r="118">
          <cell r="C118">
            <v>93185390</v>
          </cell>
        </row>
        <row r="120">
          <cell r="C120">
            <v>6890</v>
          </cell>
        </row>
        <row r="123">
          <cell r="C123">
            <v>11470235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</row>
        <row r="135">
          <cell r="D135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4168</v>
          </cell>
        </row>
        <row r="143">
          <cell r="C143">
            <v>0</v>
          </cell>
        </row>
        <row r="145">
          <cell r="C145">
            <v>36180</v>
          </cell>
        </row>
        <row r="147">
          <cell r="C147">
            <v>0</v>
          </cell>
        </row>
        <row r="150">
          <cell r="C150">
            <v>0</v>
          </cell>
        </row>
        <row r="152">
          <cell r="C152">
            <v>26331</v>
          </cell>
        </row>
        <row r="153">
          <cell r="C153">
            <v>47502</v>
          </cell>
        </row>
        <row r="154">
          <cell r="C154">
            <v>100683129</v>
          </cell>
        </row>
        <row r="156">
          <cell r="C156">
            <v>0</v>
          </cell>
        </row>
        <row r="158">
          <cell r="D158">
            <v>209129285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1"/>
  <sheetViews>
    <sheetView showZeros="0" tabSelected="1" topLeftCell="A22" zoomScale="120" zoomScaleNormal="120" zoomScaleSheetLayoutView="100" workbookViewId="0">
      <selection activeCell="D97" sqref="D97"/>
    </sheetView>
  </sheetViews>
  <sheetFormatPr defaultRowHeight="18" x14ac:dyDescent="0.25"/>
  <cols>
    <col min="1" max="1" width="5" style="103" customWidth="1"/>
    <col min="2" max="2" width="56" style="4" customWidth="1"/>
    <col min="3" max="3" width="6.140625" style="109" customWidth="1"/>
    <col min="4" max="4" width="21.42578125" style="4" customWidth="1"/>
    <col min="5" max="5" width="22.5703125" style="17" customWidth="1"/>
    <col min="6" max="6" width="12.7109375" style="2" customWidth="1"/>
    <col min="7" max="7" width="24.7109375" style="2" customWidth="1"/>
    <col min="8" max="8" width="13.42578125" style="3" customWidth="1"/>
    <col min="9" max="11" width="18.7109375" style="4" customWidth="1"/>
    <col min="12" max="12" width="12.7109375" style="5" customWidth="1"/>
    <col min="13" max="13" width="11.7109375" style="4" customWidth="1"/>
    <col min="14" max="16384" width="9.140625" style="4"/>
  </cols>
  <sheetData>
    <row r="1" spans="1:13" x14ac:dyDescent="0.25">
      <c r="A1" s="1" t="s">
        <v>0</v>
      </c>
      <c r="B1" s="1"/>
      <c r="C1" s="1"/>
      <c r="D1" s="1"/>
      <c r="E1" s="1"/>
    </row>
    <row r="2" spans="1:13" ht="6" customHeight="1" x14ac:dyDescent="0.25">
      <c r="A2" s="6"/>
      <c r="B2" s="7"/>
      <c r="C2" s="8"/>
      <c r="D2" s="7"/>
      <c r="E2" s="7"/>
    </row>
    <row r="3" spans="1:13" x14ac:dyDescent="0.25">
      <c r="A3" s="9" t="s">
        <v>1</v>
      </c>
      <c r="B3" s="10"/>
      <c r="C3" s="10"/>
      <c r="D3" s="10"/>
      <c r="E3" s="11"/>
    </row>
    <row r="4" spans="1:13" ht="9" customHeight="1" x14ac:dyDescent="0.25">
      <c r="A4" s="6"/>
      <c r="B4" s="12"/>
      <c r="C4" s="12"/>
      <c r="D4" s="12"/>
      <c r="E4" s="7"/>
    </row>
    <row r="5" spans="1:13" x14ac:dyDescent="0.25">
      <c r="A5" s="9" t="s">
        <v>2</v>
      </c>
      <c r="B5" s="10"/>
      <c r="C5" s="13"/>
      <c r="D5" s="14"/>
      <c r="E5" s="11"/>
    </row>
    <row r="6" spans="1:13" ht="6.75" customHeight="1" x14ac:dyDescent="0.25">
      <c r="A6" s="15"/>
      <c r="B6" s="15"/>
      <c r="C6" s="15"/>
      <c r="D6" s="7"/>
      <c r="E6" s="7"/>
    </row>
    <row r="7" spans="1:13" ht="14.25" customHeight="1" x14ac:dyDescent="0.25">
      <c r="A7" s="9" t="s">
        <v>3</v>
      </c>
      <c r="B7" s="10"/>
      <c r="C7" s="10"/>
      <c r="D7" s="10"/>
      <c r="E7" s="11"/>
    </row>
    <row r="8" spans="1:13" x14ac:dyDescent="0.25">
      <c r="A8" s="6"/>
      <c r="B8" s="12"/>
      <c r="C8" s="12"/>
      <c r="D8" s="12"/>
      <c r="E8" s="7"/>
      <c r="J8" s="16"/>
    </row>
    <row r="9" spans="1:13" x14ac:dyDescent="0.25">
      <c r="A9" s="10" t="s">
        <v>4</v>
      </c>
      <c r="B9" s="10"/>
      <c r="C9" s="10"/>
      <c r="D9" s="11"/>
      <c r="E9" s="11"/>
    </row>
    <row r="10" spans="1:13" x14ac:dyDescent="0.25">
      <c r="A10" s="6"/>
      <c r="B10" s="12"/>
      <c r="C10" s="12"/>
      <c r="D10" s="7"/>
    </row>
    <row r="11" spans="1:13" ht="15.75" customHeight="1" x14ac:dyDescent="0.25">
      <c r="A11" s="18" t="s">
        <v>5</v>
      </c>
      <c r="B11" s="18"/>
      <c r="C11" s="18"/>
      <c r="D11" s="18"/>
      <c r="E11" s="18"/>
    </row>
    <row r="12" spans="1:13" ht="15.75" customHeight="1" x14ac:dyDescent="0.25">
      <c r="A12" s="18" t="s">
        <v>6</v>
      </c>
      <c r="B12" s="18"/>
      <c r="C12" s="18"/>
      <c r="D12" s="18"/>
      <c r="E12" s="18"/>
    </row>
    <row r="13" spans="1:13" x14ac:dyDescent="0.25">
      <c r="A13" s="19" t="s">
        <v>7</v>
      </c>
      <c r="B13" s="20"/>
      <c r="C13" s="21"/>
      <c r="D13" s="20"/>
      <c r="E13" s="22" t="s">
        <v>8</v>
      </c>
      <c r="M13" s="23"/>
    </row>
    <row r="14" spans="1:13" ht="17.25" customHeight="1" x14ac:dyDescent="0.25">
      <c r="A14" s="24" t="s">
        <v>9</v>
      </c>
      <c r="B14" s="25" t="s">
        <v>10</v>
      </c>
      <c r="C14" s="26" t="s">
        <v>11</v>
      </c>
      <c r="D14" s="27" t="s">
        <v>12</v>
      </c>
      <c r="E14" s="28" t="s">
        <v>13</v>
      </c>
    </row>
    <row r="15" spans="1:13" ht="31.5" customHeight="1" x14ac:dyDescent="0.25">
      <c r="A15" s="24"/>
      <c r="B15" s="25"/>
      <c r="C15" s="26"/>
      <c r="D15" s="27"/>
      <c r="E15" s="28"/>
    </row>
    <row r="16" spans="1:13" s="36" customFormat="1" ht="9.75" customHeight="1" x14ac:dyDescent="0.2">
      <c r="A16" s="29" t="s">
        <v>14</v>
      </c>
      <c r="B16" s="30" t="s">
        <v>15</v>
      </c>
      <c r="C16" s="31" t="s">
        <v>16</v>
      </c>
      <c r="D16" s="32">
        <v>1</v>
      </c>
      <c r="E16" s="33">
        <v>2</v>
      </c>
      <c r="F16" s="34"/>
      <c r="G16" s="34"/>
      <c r="H16" s="35"/>
      <c r="L16" s="37"/>
    </row>
    <row r="17" spans="1:13" x14ac:dyDescent="0.25">
      <c r="A17" s="38">
        <v>1</v>
      </c>
      <c r="B17" s="39" t="s">
        <v>17</v>
      </c>
      <c r="C17" s="40" t="s">
        <v>18</v>
      </c>
      <c r="D17" s="41"/>
      <c r="E17" s="42"/>
    </row>
    <row r="18" spans="1:13" ht="13.5" customHeight="1" x14ac:dyDescent="0.25">
      <c r="A18" s="43">
        <v>2</v>
      </c>
      <c r="B18" s="44" t="s">
        <v>19</v>
      </c>
      <c r="C18" s="45" t="s">
        <v>20</v>
      </c>
      <c r="D18" s="46"/>
      <c r="E18" s="47"/>
    </row>
    <row r="19" spans="1:13" ht="63" x14ac:dyDescent="0.25">
      <c r="A19" s="43">
        <v>3</v>
      </c>
      <c r="B19" s="48" t="s">
        <v>21</v>
      </c>
      <c r="C19" s="45" t="s">
        <v>22</v>
      </c>
      <c r="D19" s="49">
        <v>2941</v>
      </c>
      <c r="E19" s="50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2941</v>
      </c>
      <c r="I19" s="51"/>
      <c r="J19" s="51"/>
      <c r="K19" s="51"/>
      <c r="M19" s="5"/>
    </row>
    <row r="20" spans="1:13" ht="110.25" x14ac:dyDescent="0.25">
      <c r="A20" s="43">
        <v>4</v>
      </c>
      <c r="B20" s="48" t="s">
        <v>23</v>
      </c>
      <c r="C20" s="45" t="s">
        <v>24</v>
      </c>
      <c r="D20" s="49">
        <v>318339</v>
      </c>
      <c r="E20" s="50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251261</v>
      </c>
      <c r="G20" s="52"/>
      <c r="I20" s="51"/>
      <c r="J20" s="51"/>
      <c r="K20" s="51"/>
      <c r="M20" s="5"/>
    </row>
    <row r="21" spans="1:13" ht="100.5" x14ac:dyDescent="0.25">
      <c r="A21" s="43">
        <v>5</v>
      </c>
      <c r="B21" s="53" t="s">
        <v>25</v>
      </c>
      <c r="C21" s="45" t="s">
        <v>26</v>
      </c>
      <c r="D21" s="49">
        <v>10399675</v>
      </c>
      <c r="E21" s="50">
        <f>+'[1]SOLDURI BILANT'!C30+'[1]SOLDURI BILANT'!C31+'[1]SOLDURI BILANT'!C32+'[1]SOLDURI BILANT'!C38-'[1]SOLDURI BILANT'!D51-'[1]SOLDURI BILANT'!D61-'[1]SOLDURI BILANT'!D62-'[1]SOLDURI BILANT'!D66-'[1]SOLDURI BILANT'!D52</f>
        <v>11214028</v>
      </c>
      <c r="G21" s="52"/>
      <c r="I21" s="51"/>
      <c r="J21" s="51"/>
      <c r="K21" s="51"/>
      <c r="M21" s="5"/>
    </row>
    <row r="22" spans="1:13" ht="29.25" x14ac:dyDescent="0.25">
      <c r="A22" s="43">
        <v>6</v>
      </c>
      <c r="B22" s="53" t="s">
        <v>27</v>
      </c>
      <c r="C22" s="45" t="s">
        <v>28</v>
      </c>
      <c r="D22" s="49"/>
      <c r="E22" s="50">
        <f>+'[1]SOLDURI BILANT'!C37</f>
        <v>0</v>
      </c>
      <c r="I22" s="51"/>
      <c r="J22" s="51"/>
      <c r="K22" s="51"/>
      <c r="M22" s="5"/>
    </row>
    <row r="23" spans="1:13" ht="72.75" x14ac:dyDescent="0.25">
      <c r="A23" s="43">
        <v>7</v>
      </c>
      <c r="B23" s="53" t="s">
        <v>29</v>
      </c>
      <c r="C23" s="45" t="s">
        <v>30</v>
      </c>
      <c r="D23" s="49"/>
      <c r="E23" s="50">
        <f>+'[1]SOLDURI BILANT'!C44+'[1]SOLDURI BILANT'!C45</f>
        <v>0</v>
      </c>
      <c r="I23" s="51"/>
      <c r="J23" s="51"/>
      <c r="K23" s="51"/>
      <c r="M23" s="5"/>
    </row>
    <row r="24" spans="1:13" ht="43.5" x14ac:dyDescent="0.25">
      <c r="A24" s="43">
        <v>8</v>
      </c>
      <c r="B24" s="54" t="s">
        <v>31</v>
      </c>
      <c r="C24" s="45" t="s">
        <v>32</v>
      </c>
      <c r="D24" s="49"/>
      <c r="E24" s="50"/>
      <c r="F24" s="55" t="str">
        <f>IF(D23&lt;D24,"eroare"," ")</f>
        <v xml:space="preserve"> </v>
      </c>
      <c r="G24" s="55" t="str">
        <f>IF(E23&lt;E24,"eroare"," ")</f>
        <v xml:space="preserve"> </v>
      </c>
      <c r="I24" s="51"/>
      <c r="J24" s="51"/>
      <c r="K24" s="51"/>
      <c r="M24" s="5"/>
    </row>
    <row r="25" spans="1:13" ht="58.5" x14ac:dyDescent="0.25">
      <c r="A25" s="43">
        <v>9</v>
      </c>
      <c r="B25" s="53" t="s">
        <v>33</v>
      </c>
      <c r="C25" s="45" t="s">
        <v>34</v>
      </c>
      <c r="D25" s="49">
        <v>1562097</v>
      </c>
      <c r="E25" s="50">
        <f>+'[1]SOLDURI BILANT'!C83+'[1]SOLDURI BILANT'!C113+'[1]SOLDURI BILANT'!C93-'[1]SOLDURI BILANT'!D126</f>
        <v>1481551</v>
      </c>
      <c r="I25" s="51"/>
      <c r="J25" s="51"/>
      <c r="K25" s="51"/>
      <c r="M25" s="5"/>
    </row>
    <row r="26" spans="1:13" ht="57" x14ac:dyDescent="0.25">
      <c r="A26" s="56">
        <v>10</v>
      </c>
      <c r="B26" s="57" t="s">
        <v>35</v>
      </c>
      <c r="C26" s="58">
        <v>10</v>
      </c>
      <c r="D26" s="59">
        <v>1562097</v>
      </c>
      <c r="E26" s="60">
        <f>+'[1]SOLDURI BILANT'!C83+'[1]SOLDURI BILANT'!C113-'[1]SOLDURI BILANT'!D126</f>
        <v>1481551</v>
      </c>
      <c r="F26" s="55" t="str">
        <f>IF(D25&lt;D26,"eroare"," ")</f>
        <v xml:space="preserve"> </v>
      </c>
      <c r="G26" s="55" t="str">
        <f>IF(E25&lt;E26,"eroare"," ")</f>
        <v xml:space="preserve"> </v>
      </c>
      <c r="I26" s="51"/>
      <c r="J26" s="51"/>
      <c r="K26" s="51"/>
      <c r="M26" s="5"/>
    </row>
    <row r="27" spans="1:13" ht="31.5" x14ac:dyDescent="0.25">
      <c r="A27" s="38">
        <v>11</v>
      </c>
      <c r="B27" s="61" t="s">
        <v>36</v>
      </c>
      <c r="C27" s="40">
        <v>15</v>
      </c>
      <c r="D27" s="62">
        <f>D19+D20+D21+D22+D23+D25</f>
        <v>12283052</v>
      </c>
      <c r="E27" s="63">
        <f>E19+E20+E21+E22+E23+E25</f>
        <v>12949781</v>
      </c>
      <c r="I27" s="51"/>
      <c r="J27" s="51"/>
      <c r="K27" s="51"/>
      <c r="M27" s="5"/>
    </row>
    <row r="28" spans="1:13" x14ac:dyDescent="0.25">
      <c r="A28" s="43">
        <v>12</v>
      </c>
      <c r="B28" s="48" t="s">
        <v>37</v>
      </c>
      <c r="C28" s="45">
        <v>18</v>
      </c>
      <c r="D28" s="46"/>
      <c r="E28" s="47"/>
      <c r="I28" s="51"/>
      <c r="J28" s="51"/>
      <c r="K28" s="51"/>
      <c r="M28" s="5"/>
    </row>
    <row r="29" spans="1:13" ht="186" x14ac:dyDescent="0.25">
      <c r="A29" s="43">
        <v>13</v>
      </c>
      <c r="B29" s="53" t="s">
        <v>38</v>
      </c>
      <c r="C29" s="45">
        <v>19</v>
      </c>
      <c r="D29" s="49">
        <v>581601</v>
      </c>
      <c r="E29" s="50">
        <f>+'[1]SOLDURI BILANT'!C68+'[1]SOLDURI BILANT'!C69+'[1]SOLDURI BILANT'!C70+'[1]SOLDURI BILANT'!C71+'[1]SOLDURI BILANT'!C72+'[1]SOLDURI BILANT'!C73+'[1]SOLDURI BILANT'!C74+'[1]SOLDURI BILANT'!C75</f>
        <v>590484</v>
      </c>
      <c r="I29" s="51"/>
      <c r="J29" s="51"/>
      <c r="K29" s="51"/>
      <c r="M29" s="5"/>
    </row>
    <row r="30" spans="1:13" ht="31.5" x14ac:dyDescent="0.25">
      <c r="A30" s="43">
        <v>14</v>
      </c>
      <c r="B30" s="48" t="s">
        <v>39</v>
      </c>
      <c r="C30" s="45">
        <v>20</v>
      </c>
      <c r="D30" s="46"/>
      <c r="E30" s="47"/>
      <c r="I30" s="51"/>
      <c r="J30" s="51"/>
      <c r="K30" s="51"/>
      <c r="M30" s="5"/>
    </row>
    <row r="31" spans="1:13" ht="115.5" x14ac:dyDescent="0.2">
      <c r="A31" s="43">
        <v>15</v>
      </c>
      <c r="B31" s="53" t="s">
        <v>40</v>
      </c>
      <c r="C31" s="45">
        <v>21</v>
      </c>
      <c r="D31" s="49">
        <v>7522156</v>
      </c>
      <c r="E31" s="50">
        <f>+'[1]SOLDURI BILANT'!C39+'[1]SOLDURI BILANT'!C41+'[1]SOLDURI BILANT'!C80+'[1]SOLDURI BILANT'!C81+'[1]SOLDURI BILANT'!C82+'[1]SOLDURI BILANT'!C87+'[1]SOLDURI BILANT'!C112+'[1]SOLDURI BILANT'!C123+'[1]SOLDURI BILANT'!C91-'[1]SOLDURI BILANT'!D91</f>
        <v>11596131</v>
      </c>
      <c r="F31" s="64"/>
      <c r="G31" s="65"/>
      <c r="I31" s="51"/>
      <c r="J31" s="51"/>
      <c r="K31" s="51"/>
      <c r="M31" s="5"/>
    </row>
    <row r="32" spans="1:13" ht="30" x14ac:dyDescent="0.2">
      <c r="A32" s="43">
        <v>16</v>
      </c>
      <c r="B32" s="53" t="s">
        <v>41</v>
      </c>
      <c r="C32" s="66" t="s">
        <v>42</v>
      </c>
      <c r="D32" s="67"/>
      <c r="E32" s="50"/>
      <c r="F32" s="64"/>
      <c r="G32" s="65"/>
      <c r="I32" s="51"/>
      <c r="J32" s="51"/>
      <c r="K32" s="51"/>
      <c r="M32" s="5"/>
    </row>
    <row r="33" spans="1:13" ht="57.75" x14ac:dyDescent="0.25">
      <c r="A33" s="43">
        <v>17</v>
      </c>
      <c r="B33" s="53" t="s">
        <v>43</v>
      </c>
      <c r="C33" s="68">
        <v>22</v>
      </c>
      <c r="D33" s="49">
        <v>94795</v>
      </c>
      <c r="E33" s="50">
        <f>+'[1]SOLDURI BILANT'!C39+'[1]SOLDURI BILANT'!C41+'[1]SOLDURI BILANT'!C80+'[1]SOLDURI BILANT'!C81+'[1]SOLDURI BILANT'!C82+'[1]SOLDURI BILANT'!C112-'[1]SOLDURI BILANT'!D125</f>
        <v>125896</v>
      </c>
      <c r="F33" s="55"/>
      <c r="G33" s="55"/>
      <c r="I33" s="51"/>
      <c r="J33" s="51"/>
      <c r="K33" s="51"/>
      <c r="M33" s="5"/>
    </row>
    <row r="34" spans="1:13" ht="31.5" x14ac:dyDescent="0.25">
      <c r="A34" s="43">
        <v>18</v>
      </c>
      <c r="B34" s="69" t="s">
        <v>44</v>
      </c>
      <c r="C34" s="70" t="s">
        <v>45</v>
      </c>
      <c r="D34" s="49"/>
      <c r="E34" s="50">
        <f>+'[1]SOLDURI BILANT'!C39+'[1]SOLDURI BILANT'!C41+'[1]SOLDURI BILANT'!C80+'[1]SOLDURI BILANT'!C81</f>
        <v>0</v>
      </c>
      <c r="F34" s="55"/>
      <c r="G34" s="55"/>
      <c r="I34" s="51"/>
      <c r="J34" s="51"/>
      <c r="K34" s="51"/>
      <c r="M34" s="5"/>
    </row>
    <row r="35" spans="1:13" ht="143.25" x14ac:dyDescent="0.25">
      <c r="A35" s="43">
        <v>19</v>
      </c>
      <c r="B35" s="53" t="s">
        <v>46</v>
      </c>
      <c r="C35" s="45">
        <v>23</v>
      </c>
      <c r="D35" s="49">
        <v>92009677</v>
      </c>
      <c r="E35" s="50">
        <f>+'[1]SOLDURI BILANT'!C94+'[1]SOLDURI BILANT'!C95+'[1]SOLDURI BILANT'!C96+'[1]SOLDURI BILANT'!C97+'[1]SOLDURI BILANT'!C98+'[1]SOLDURI BILANT'!C100+'[1]SOLDURI BILANT'!C101+'[1]SOLDURI BILANT'!C102+'[1]SOLDURI BILANT'!C105++'[1]SOLDURI BILANT'!D107+'[1]SOLDURI BILANT'!C118+'[1]SOLDURI BILANT'!C124-'[1]SOLDURI BILANT'!D127+'[1]SOLDURI BILANT'!C104+'[1]SOLDURI BILANT'!C99</f>
        <v>93185390</v>
      </c>
      <c r="I35" s="51"/>
      <c r="J35" s="51"/>
      <c r="K35" s="51"/>
      <c r="M35" s="5"/>
    </row>
    <row r="36" spans="1:13" ht="43.5" x14ac:dyDescent="0.25">
      <c r="A36" s="56">
        <v>20</v>
      </c>
      <c r="B36" s="71" t="s">
        <v>47</v>
      </c>
      <c r="C36" s="72">
        <v>24</v>
      </c>
      <c r="D36" s="59">
        <v>92009677</v>
      </c>
      <c r="E36" s="60">
        <f>+'[1]SOLDURI BILANT'!C118-'[1]SOLDURI BILANT'!D127</f>
        <v>93185390</v>
      </c>
      <c r="F36" s="55" t="str">
        <f>IF(D35&lt;D36,"eroare"," ")</f>
        <v xml:space="preserve"> </v>
      </c>
      <c r="G36" s="55"/>
      <c r="I36" s="51"/>
      <c r="J36" s="51"/>
      <c r="K36" s="51"/>
      <c r="M36" s="5"/>
    </row>
    <row r="37" spans="1:13" ht="158.25" x14ac:dyDescent="0.25">
      <c r="A37" s="38">
        <v>21</v>
      </c>
      <c r="B37" s="73" t="s">
        <v>48</v>
      </c>
      <c r="C37" s="40">
        <v>25</v>
      </c>
      <c r="D37" s="74"/>
      <c r="E37" s="75">
        <f>+'[1]SOLDURI BILANT'!C108+'[1]SOLDURI BILANT'!C110+'[1]SOLDURI BILANT'!C122</f>
        <v>0</v>
      </c>
      <c r="I37" s="51"/>
      <c r="J37" s="51"/>
      <c r="K37" s="51"/>
      <c r="M37" s="5"/>
    </row>
    <row r="38" spans="1:13" ht="44.25" x14ac:dyDescent="0.25">
      <c r="A38" s="43">
        <v>22</v>
      </c>
      <c r="B38" s="54" t="s">
        <v>49</v>
      </c>
      <c r="C38" s="45">
        <v>26</v>
      </c>
      <c r="D38" s="49"/>
      <c r="E38" s="50">
        <f>+'[1]SOLDURI BILANT'!C108</f>
        <v>0</v>
      </c>
      <c r="F38" s="55" t="str">
        <f>IF(D37&lt;D38,"eroare"," ")</f>
        <v xml:space="preserve"> </v>
      </c>
      <c r="G38" s="55"/>
      <c r="I38" s="51"/>
      <c r="J38" s="51"/>
      <c r="K38" s="51"/>
      <c r="M38" s="5"/>
    </row>
    <row r="39" spans="1:13" ht="100.5" x14ac:dyDescent="0.25">
      <c r="A39" s="43">
        <v>23</v>
      </c>
      <c r="B39" s="53" t="s">
        <v>50</v>
      </c>
      <c r="C39" s="45">
        <v>27</v>
      </c>
      <c r="D39" s="49"/>
      <c r="E39" s="50"/>
      <c r="I39" s="51"/>
      <c r="J39" s="51"/>
      <c r="K39" s="51"/>
      <c r="M39" s="5"/>
    </row>
    <row r="40" spans="1:13" x14ac:dyDescent="0.25">
      <c r="A40" s="43">
        <v>24</v>
      </c>
      <c r="B40" s="48" t="s">
        <v>51</v>
      </c>
      <c r="C40" s="45">
        <v>30</v>
      </c>
      <c r="D40" s="76">
        <f>D31+D35+D37+D39</f>
        <v>99531833</v>
      </c>
      <c r="E40" s="77">
        <f>E31+E35+E37+E39</f>
        <v>104781521</v>
      </c>
      <c r="I40" s="51"/>
      <c r="J40" s="51"/>
      <c r="K40" s="51"/>
      <c r="M40" s="5"/>
    </row>
    <row r="41" spans="1:13" x14ac:dyDescent="0.25">
      <c r="A41" s="43">
        <v>25</v>
      </c>
      <c r="B41" s="53" t="s">
        <v>52</v>
      </c>
      <c r="C41" s="45">
        <v>31</v>
      </c>
      <c r="D41" s="49"/>
      <c r="E41" s="50"/>
      <c r="I41" s="51"/>
      <c r="J41" s="51"/>
      <c r="K41" s="51"/>
      <c r="M41" s="5"/>
    </row>
    <row r="42" spans="1:13" x14ac:dyDescent="0.25">
      <c r="A42" s="43">
        <v>26</v>
      </c>
      <c r="B42" s="48" t="s">
        <v>53</v>
      </c>
      <c r="C42" s="45">
        <v>32</v>
      </c>
      <c r="D42" s="46"/>
      <c r="E42" s="47"/>
      <c r="I42" s="51"/>
      <c r="J42" s="51"/>
      <c r="K42" s="51"/>
      <c r="M42" s="5"/>
    </row>
    <row r="43" spans="1:13" ht="214.5" x14ac:dyDescent="0.25">
      <c r="A43" s="43">
        <v>27</v>
      </c>
      <c r="B43" s="78" t="s">
        <v>54</v>
      </c>
      <c r="C43" s="45">
        <v>33</v>
      </c>
      <c r="D43" s="49">
        <v>50197</v>
      </c>
      <c r="E43" s="50">
        <f>+'[1]SOLDURI BILANT'!C129+'[1]SOLDURI BILANT'!C140+'[1]SOLDURI BILANT'!C141+'[1]SOLDURI BILANT'!C142+'[1]SOLDURI BILANT'!C151+'[1]SOLDURI BILANT'!C153+'[1]SOLDURI BILANT'!C154+'[1]SOLDURI BILANT'!C155+'[1]SOLDURI BILANT'!C156-'[1]SOLDURI BILANT'!D158+'[1]SOLDURI BILANT'!C134+'[1]SOLDURI BILANT'!C136+'[1]SOLDURI BILANT'!C133+'[1]SOLDURI BILANT'!C132</f>
        <v>-108394486</v>
      </c>
      <c r="I43" s="51"/>
      <c r="J43" s="51"/>
      <c r="K43" s="51"/>
      <c r="M43" s="5"/>
    </row>
    <row r="44" spans="1:13" ht="50.25" customHeight="1" x14ac:dyDescent="0.25">
      <c r="A44" s="43">
        <v>28</v>
      </c>
      <c r="B44" s="79" t="s">
        <v>55</v>
      </c>
      <c r="C44" s="45" t="s">
        <v>56</v>
      </c>
      <c r="D44" s="49">
        <v>37560</v>
      </c>
      <c r="E44" s="50">
        <f>+'[1]SOLDURI BILANT'!C138+'[1]SOLDURI BILANT'!C144+'[1]SOLDURI BILANT'!C145+'[1]SOLDURI BILANT'!C146+'[1]SOLDURI BILANT'!C147+'[1]SOLDURI BILANT'!C148+'[1]SOLDURI BILANT'!C150</f>
        <v>36180</v>
      </c>
      <c r="I44" s="51"/>
      <c r="J44" s="51"/>
      <c r="K44" s="51"/>
      <c r="M44" s="5"/>
    </row>
    <row r="45" spans="1:13" x14ac:dyDescent="0.25">
      <c r="A45" s="56">
        <v>29</v>
      </c>
      <c r="B45" s="80" t="s">
        <v>57</v>
      </c>
      <c r="C45" s="58">
        <v>34</v>
      </c>
      <c r="D45" s="81"/>
      <c r="E45" s="60"/>
      <c r="F45" s="55"/>
      <c r="G45" s="55"/>
      <c r="I45" s="51"/>
      <c r="J45" s="51"/>
      <c r="K45" s="51"/>
      <c r="M45" s="5"/>
    </row>
    <row r="46" spans="1:13" ht="143.25" x14ac:dyDescent="0.25">
      <c r="A46" s="38">
        <v>30</v>
      </c>
      <c r="B46" s="73" t="s">
        <v>58</v>
      </c>
      <c r="C46" s="40">
        <v>35</v>
      </c>
      <c r="D46" s="74">
        <v>22135</v>
      </c>
      <c r="E46" s="75">
        <f>+'[1]SOLDURI BILANT'!C130+'[1]SOLDURI BILANT'!C143+'[1]SOLDURI BILANT'!C152+'[1]SOLDURI BILANT'!C131+'[1]SOLDURI BILANT'!D133+'[1]SOLDURI BILANT'!D135</f>
        <v>26331</v>
      </c>
      <c r="I46" s="51"/>
      <c r="J46" s="51"/>
      <c r="K46" s="51"/>
      <c r="M46" s="5"/>
    </row>
    <row r="47" spans="1:13" ht="29.25" x14ac:dyDescent="0.25">
      <c r="A47" s="43">
        <v>31</v>
      </c>
      <c r="B47" s="54" t="s">
        <v>59</v>
      </c>
      <c r="C47" s="45" t="s">
        <v>60</v>
      </c>
      <c r="D47" s="49"/>
      <c r="E47" s="50">
        <f>+'[1]SOLDURI BILANT'!C139</f>
        <v>0</v>
      </c>
      <c r="I47" s="51"/>
      <c r="J47" s="51"/>
      <c r="K47" s="51"/>
      <c r="M47" s="5"/>
    </row>
    <row r="48" spans="1:13" ht="17.25" customHeight="1" x14ac:dyDescent="0.25">
      <c r="A48" s="43">
        <v>32</v>
      </c>
      <c r="B48" s="48" t="s">
        <v>61</v>
      </c>
      <c r="C48" s="45">
        <v>36</v>
      </c>
      <c r="D48" s="67"/>
      <c r="E48" s="50"/>
      <c r="F48" s="55" t="str">
        <f>IF(D46&lt;D48,"eroare"," ")</f>
        <v xml:space="preserve"> </v>
      </c>
      <c r="G48" s="55"/>
      <c r="I48" s="51"/>
      <c r="J48" s="51"/>
      <c r="K48" s="51"/>
      <c r="M48" s="5"/>
    </row>
    <row r="49" spans="1:13" ht="17.25" customHeight="1" x14ac:dyDescent="0.25">
      <c r="A49" s="43">
        <v>33</v>
      </c>
      <c r="B49" s="48" t="s">
        <v>62</v>
      </c>
      <c r="C49" s="45">
        <v>40</v>
      </c>
      <c r="D49" s="76">
        <f>D43+D44+D46+D47</f>
        <v>109892</v>
      </c>
      <c r="E49" s="77">
        <f>E43+E44+E46+E47</f>
        <v>-108331975</v>
      </c>
      <c r="I49" s="51"/>
      <c r="J49" s="51"/>
      <c r="K49" s="51"/>
      <c r="M49" s="5"/>
    </row>
    <row r="50" spans="1:13" ht="72.75" x14ac:dyDescent="0.25">
      <c r="A50" s="43">
        <v>34</v>
      </c>
      <c r="B50" s="53" t="s">
        <v>63</v>
      </c>
      <c r="C50" s="45">
        <v>41</v>
      </c>
      <c r="D50" s="49"/>
      <c r="E50" s="50"/>
      <c r="I50" s="51"/>
      <c r="J50" s="51"/>
      <c r="K50" s="51"/>
      <c r="M50" s="5"/>
    </row>
    <row r="51" spans="1:13" ht="30" x14ac:dyDescent="0.25">
      <c r="A51" s="43">
        <v>35</v>
      </c>
      <c r="B51" s="54" t="s">
        <v>64</v>
      </c>
      <c r="C51" s="45" t="s">
        <v>65</v>
      </c>
      <c r="D51" s="49"/>
      <c r="E51" s="50"/>
      <c r="I51" s="51"/>
      <c r="J51" s="51"/>
      <c r="K51" s="51"/>
      <c r="M51" s="5"/>
    </row>
    <row r="52" spans="1:13" ht="18.75" customHeight="1" x14ac:dyDescent="0.25">
      <c r="A52" s="43">
        <v>36</v>
      </c>
      <c r="B52" s="53" t="s">
        <v>66</v>
      </c>
      <c r="C52" s="45">
        <v>42</v>
      </c>
      <c r="D52" s="49">
        <v>7380</v>
      </c>
      <c r="E52" s="50">
        <f>+'[1]SOLDURI BILANT'!C120</f>
        <v>6890</v>
      </c>
      <c r="I52" s="51"/>
      <c r="J52" s="51"/>
      <c r="K52" s="51"/>
      <c r="M52" s="5"/>
    </row>
    <row r="53" spans="1:13" ht="31.5" x14ac:dyDescent="0.25">
      <c r="A53" s="43">
        <v>37</v>
      </c>
      <c r="B53" s="48" t="s">
        <v>67</v>
      </c>
      <c r="C53" s="45">
        <v>45</v>
      </c>
      <c r="D53" s="76">
        <f>D29+D40+D41+D49+D50+D52+D51</f>
        <v>100230706</v>
      </c>
      <c r="E53" s="77">
        <f>E29+E40+E41+E49+E50+E52+E51</f>
        <v>-2953080</v>
      </c>
      <c r="I53" s="51"/>
      <c r="J53" s="51"/>
      <c r="K53" s="51"/>
      <c r="M53" s="5"/>
    </row>
    <row r="54" spans="1:13" x14ac:dyDescent="0.25">
      <c r="A54" s="43">
        <v>38</v>
      </c>
      <c r="B54" s="48" t="s">
        <v>68</v>
      </c>
      <c r="C54" s="45">
        <v>46</v>
      </c>
      <c r="D54" s="76">
        <f>D27+D53</f>
        <v>112513758</v>
      </c>
      <c r="E54" s="77">
        <f>E27+E53</f>
        <v>9996701</v>
      </c>
      <c r="F54" s="82"/>
      <c r="I54" s="51"/>
      <c r="J54" s="51"/>
      <c r="M54" s="5"/>
    </row>
    <row r="55" spans="1:13" ht="15.75" customHeight="1" x14ac:dyDescent="0.25">
      <c r="A55" s="43">
        <v>39</v>
      </c>
      <c r="B55" s="48" t="s">
        <v>69</v>
      </c>
      <c r="C55" s="45">
        <v>50</v>
      </c>
      <c r="D55" s="46"/>
      <c r="E55" s="47"/>
      <c r="I55" s="51"/>
      <c r="J55" s="51"/>
      <c r="K55" s="51"/>
      <c r="M55" s="5"/>
    </row>
    <row r="56" spans="1:13" ht="31.5" x14ac:dyDescent="0.25">
      <c r="A56" s="43">
        <v>40</v>
      </c>
      <c r="B56" s="48" t="s">
        <v>70</v>
      </c>
      <c r="C56" s="45">
        <v>51</v>
      </c>
      <c r="D56" s="46"/>
      <c r="E56" s="47"/>
      <c r="I56" s="51"/>
      <c r="J56" s="51"/>
      <c r="K56" s="51"/>
      <c r="M56" s="5"/>
    </row>
    <row r="57" spans="1:13" ht="58.5" x14ac:dyDescent="0.25">
      <c r="A57" s="43">
        <v>41</v>
      </c>
      <c r="B57" s="53" t="s">
        <v>71</v>
      </c>
      <c r="C57" s="45">
        <v>52</v>
      </c>
      <c r="D57" s="49">
        <v>30363</v>
      </c>
      <c r="E57" s="50">
        <f>+'[1]SOLDURI BILANT'!D92+'[1]SOLDURI BILANT'!D116+'[1]SOLDURI BILANT'!D117</f>
        <v>31295</v>
      </c>
      <c r="I57" s="51"/>
      <c r="J57" s="51"/>
      <c r="K57" s="51"/>
      <c r="M57" s="5"/>
    </row>
    <row r="58" spans="1:13" ht="29.25" x14ac:dyDescent="0.25">
      <c r="A58" s="43">
        <v>42</v>
      </c>
      <c r="B58" s="54" t="s">
        <v>72</v>
      </c>
      <c r="C58" s="68">
        <v>53</v>
      </c>
      <c r="D58" s="49"/>
      <c r="E58" s="50">
        <f>+'[1]SOLDURI BILANT'!D116</f>
        <v>932</v>
      </c>
      <c r="F58" s="55" t="str">
        <f>IF(D57&lt;D58,"eroare"," ")</f>
        <v xml:space="preserve"> </v>
      </c>
      <c r="G58" s="55"/>
      <c r="I58" s="51"/>
      <c r="J58" s="51"/>
      <c r="K58" s="51"/>
      <c r="M58" s="5"/>
    </row>
    <row r="59" spans="1:13" ht="58.5" x14ac:dyDescent="0.25">
      <c r="A59" s="43">
        <v>43</v>
      </c>
      <c r="B59" s="53" t="s">
        <v>73</v>
      </c>
      <c r="C59" s="45">
        <v>54</v>
      </c>
      <c r="D59" s="49"/>
      <c r="E59" s="50">
        <f>+'[1]SOLDURI BILANT'!C25</f>
        <v>0</v>
      </c>
      <c r="I59" s="51"/>
      <c r="J59" s="51"/>
      <c r="K59" s="51"/>
      <c r="M59" s="5"/>
    </row>
    <row r="60" spans="1:13" ht="29.25" x14ac:dyDescent="0.25">
      <c r="A60" s="43">
        <v>44</v>
      </c>
      <c r="B60" s="53" t="s">
        <v>74</v>
      </c>
      <c r="C60" s="45">
        <v>55</v>
      </c>
      <c r="D60" s="83">
        <v>240549</v>
      </c>
      <c r="E60" s="84">
        <f>+'[1]SOLDURI BILANT'!D22+'[1]SOLDURI BILANT'!D23</f>
        <v>262609</v>
      </c>
      <c r="I60" s="51"/>
      <c r="J60" s="51"/>
      <c r="K60" s="51"/>
      <c r="M60" s="5"/>
    </row>
    <row r="61" spans="1:13" ht="15" customHeight="1" x14ac:dyDescent="0.25">
      <c r="A61" s="43">
        <v>45</v>
      </c>
      <c r="B61" s="48" t="s">
        <v>75</v>
      </c>
      <c r="C61" s="45">
        <v>58</v>
      </c>
      <c r="D61" s="76">
        <f>D57+D59+D60</f>
        <v>270912</v>
      </c>
      <c r="E61" s="77">
        <f>E57+E59+E60</f>
        <v>293904</v>
      </c>
      <c r="I61" s="51"/>
      <c r="J61" s="51"/>
      <c r="K61" s="51"/>
      <c r="M61" s="5"/>
    </row>
    <row r="62" spans="1:13" ht="39" customHeight="1" x14ac:dyDescent="0.25">
      <c r="A62" s="43">
        <v>46</v>
      </c>
      <c r="B62" s="48" t="s">
        <v>76</v>
      </c>
      <c r="C62" s="45">
        <v>59</v>
      </c>
      <c r="D62" s="46"/>
      <c r="E62" s="47"/>
      <c r="I62" s="51"/>
      <c r="J62" s="51"/>
      <c r="K62" s="51"/>
      <c r="M62" s="5"/>
    </row>
    <row r="63" spans="1:13" ht="72" x14ac:dyDescent="0.2">
      <c r="A63" s="43">
        <v>47</v>
      </c>
      <c r="B63" s="53" t="s">
        <v>77</v>
      </c>
      <c r="C63" s="45">
        <v>60</v>
      </c>
      <c r="D63" s="49">
        <v>107160168</v>
      </c>
      <c r="E63" s="50">
        <f>+'[1]SOLDURI BILANT'!D77+'[1]SOLDURI BILANT'!D78+'[1]SOLDURI BILANT'!D79+'[1]SOLDURI BILANT'!D114+'[1]SOLDURI BILANT'!D123+'[1]SOLDURI BILANT'!D84+'[1]SOLDURI BILANT'!D115</f>
        <v>99043783</v>
      </c>
      <c r="F63" s="64"/>
      <c r="G63" s="65"/>
      <c r="I63" s="51"/>
      <c r="J63" s="51"/>
      <c r="K63" s="51"/>
      <c r="M63" s="5"/>
    </row>
    <row r="64" spans="1:13" ht="30" x14ac:dyDescent="0.2">
      <c r="A64" s="56">
        <v>48</v>
      </c>
      <c r="B64" s="85" t="s">
        <v>78</v>
      </c>
      <c r="C64" s="58" t="s">
        <v>79</v>
      </c>
      <c r="D64" s="81"/>
      <c r="E64" s="60"/>
      <c r="F64" s="64"/>
      <c r="G64" s="65"/>
      <c r="I64" s="51"/>
      <c r="J64" s="51"/>
      <c r="K64" s="51"/>
      <c r="M64" s="5"/>
    </row>
    <row r="65" spans="1:13" ht="43.5" x14ac:dyDescent="0.25">
      <c r="A65" s="38">
        <v>49</v>
      </c>
      <c r="B65" s="86" t="s">
        <v>80</v>
      </c>
      <c r="C65" s="87">
        <v>61</v>
      </c>
      <c r="D65" s="74">
        <v>94768535</v>
      </c>
      <c r="E65" s="75">
        <f>+'[1]SOLDURI BILANT'!D77+'[1]SOLDURI BILANT'!D78+'[1]SOLDURI BILANT'!D79+'[1]SOLDURI BILANT'!D84+'[1]SOLDURI BILANT'!D114</f>
        <v>82877222</v>
      </c>
      <c r="F65" s="55"/>
      <c r="G65" s="55"/>
      <c r="I65" s="51"/>
      <c r="J65" s="51"/>
      <c r="K65" s="51"/>
      <c r="M65" s="5"/>
    </row>
    <row r="66" spans="1:13" x14ac:dyDescent="0.25">
      <c r="A66" s="43">
        <v>50</v>
      </c>
      <c r="B66" s="88" t="s">
        <v>81</v>
      </c>
      <c r="C66" s="89" t="s">
        <v>82</v>
      </c>
      <c r="D66" s="49"/>
      <c r="E66" s="50">
        <f>+'[1]SOLDURI BILANT'!D84</f>
        <v>0</v>
      </c>
      <c r="F66" s="55"/>
      <c r="G66" s="55"/>
      <c r="I66" s="51"/>
      <c r="J66" s="51"/>
      <c r="K66" s="51"/>
      <c r="M66" s="5"/>
    </row>
    <row r="67" spans="1:13" ht="114.75" x14ac:dyDescent="0.25">
      <c r="A67" s="43">
        <v>51</v>
      </c>
      <c r="B67" s="53" t="s">
        <v>83</v>
      </c>
      <c r="C67" s="45">
        <v>62</v>
      </c>
      <c r="D67" s="49">
        <v>407594756</v>
      </c>
      <c r="E67" s="50">
        <f>+'[1]SOLDURI BILANT'!D94+'[1]SOLDURI BILANT'!D95+'[1]SOLDURI BILANT'!D96+'[1]SOLDURI BILANT'!D97+'[1]SOLDURI BILANT'!D98+'[1]SOLDURI BILANT'!D100+'[1]SOLDURI BILANT'!D101+'[1]SOLDURI BILANT'!D102+'[1]SOLDURI BILANT'!D105+'[1]SOLDURI BILANT'!D106+'[1]SOLDURI BILANT'!D119+'[1]SOLDURI BILANT'!D104+'[1]SOLDURI BILANT'!D124+'[1]SOLDURI BILANT'!D99</f>
        <v>239638</v>
      </c>
      <c r="I67" s="51"/>
      <c r="J67" s="51"/>
      <c r="K67" s="51"/>
      <c r="M67" s="5"/>
    </row>
    <row r="68" spans="1:13" x14ac:dyDescent="0.25">
      <c r="A68" s="43">
        <v>52</v>
      </c>
      <c r="B68" s="90" t="s">
        <v>84</v>
      </c>
      <c r="C68" s="45">
        <v>63</v>
      </c>
      <c r="D68" s="67"/>
      <c r="E68" s="50"/>
      <c r="F68" s="55" t="str">
        <f>IF(D67&lt;D68,"eroare"," ")</f>
        <v xml:space="preserve"> </v>
      </c>
      <c r="G68" s="55"/>
      <c r="I68" s="51"/>
      <c r="J68" s="51"/>
      <c r="K68" s="51"/>
      <c r="M68" s="5"/>
    </row>
    <row r="69" spans="1:13" ht="43.5" x14ac:dyDescent="0.25">
      <c r="A69" s="43">
        <v>53</v>
      </c>
      <c r="B69" s="54" t="s">
        <v>85</v>
      </c>
      <c r="C69" s="91" t="s">
        <v>86</v>
      </c>
      <c r="D69" s="49">
        <v>175641</v>
      </c>
      <c r="E69" s="50">
        <f>+'[1]SOLDURI BILANT'!D94+'[1]SOLDURI BILANT'!D95+'[1]SOLDURI BILANT'!D96+'[1]SOLDURI BILANT'!D97+'[1]SOLDURI BILANT'!D98+'[1]SOLDURI BILANT'!D100+'[1]SOLDURI BILANT'!D101+'[1]SOLDURI BILANT'!D102+'[1]SOLDURI BILANT'!D99</f>
        <v>204061</v>
      </c>
      <c r="F69" s="55" t="str">
        <f>IF(D67&lt;D69,"eroare"," ")</f>
        <v xml:space="preserve"> </v>
      </c>
      <c r="G69" s="55"/>
      <c r="I69" s="51"/>
      <c r="J69" s="51"/>
      <c r="K69" s="51"/>
      <c r="M69" s="5"/>
    </row>
    <row r="70" spans="1:13" ht="30" x14ac:dyDescent="0.25">
      <c r="A70" s="43">
        <v>54</v>
      </c>
      <c r="B70" s="54" t="s">
        <v>87</v>
      </c>
      <c r="C70" s="45">
        <v>64</v>
      </c>
      <c r="D70" s="49"/>
      <c r="E70" s="50"/>
      <c r="I70" s="51"/>
      <c r="J70" s="51"/>
      <c r="K70" s="51"/>
      <c r="M70" s="5"/>
    </row>
    <row r="71" spans="1:13" ht="159" x14ac:dyDescent="0.25">
      <c r="A71" s="43">
        <v>55</v>
      </c>
      <c r="B71" s="53" t="s">
        <v>88</v>
      </c>
      <c r="C71" s="45">
        <v>65</v>
      </c>
      <c r="D71" s="49"/>
      <c r="E71" s="50">
        <f>+'[1]SOLDURI BILANT'!D122+'[1]SOLDURI BILANT'!D111+'[1]SOLDURI BILANT'!D109</f>
        <v>0</v>
      </c>
      <c r="I71" s="51"/>
      <c r="J71" s="51"/>
      <c r="K71" s="51"/>
      <c r="M71" s="5"/>
    </row>
    <row r="72" spans="1:13" ht="44.25" x14ac:dyDescent="0.25">
      <c r="A72" s="43">
        <v>56</v>
      </c>
      <c r="B72" s="92" t="s">
        <v>89</v>
      </c>
      <c r="C72" s="45">
        <v>66</v>
      </c>
      <c r="D72" s="49"/>
      <c r="E72" s="50"/>
      <c r="F72" s="55" t="str">
        <f>IF(D71&lt;D72,"eroare"," ")</f>
        <v xml:space="preserve"> </v>
      </c>
      <c r="G72" s="55"/>
      <c r="I72" s="51"/>
      <c r="J72" s="51"/>
      <c r="K72" s="51"/>
      <c r="M72" s="5"/>
    </row>
    <row r="73" spans="1:13" ht="87" x14ac:dyDescent="0.25">
      <c r="A73" s="43">
        <v>57</v>
      </c>
      <c r="B73" s="53" t="s">
        <v>90</v>
      </c>
      <c r="C73" s="45">
        <v>70</v>
      </c>
      <c r="D73" s="49"/>
      <c r="E73" s="50"/>
      <c r="I73" s="51"/>
      <c r="J73" s="51"/>
      <c r="K73" s="51"/>
      <c r="M73" s="5"/>
    </row>
    <row r="74" spans="1:13" ht="101.25" x14ac:dyDescent="0.25">
      <c r="A74" s="43">
        <v>58</v>
      </c>
      <c r="B74" s="53" t="s">
        <v>91</v>
      </c>
      <c r="C74" s="45">
        <v>71</v>
      </c>
      <c r="D74" s="49"/>
      <c r="E74" s="50">
        <f>+'[1]SOLDURI BILANT'!C24</f>
        <v>0</v>
      </c>
      <c r="I74" s="51"/>
      <c r="J74" s="51"/>
      <c r="K74" s="51"/>
      <c r="M74" s="5"/>
    </row>
    <row r="75" spans="1:13" ht="43.5" x14ac:dyDescent="0.25">
      <c r="A75" s="43">
        <v>59</v>
      </c>
      <c r="B75" s="53" t="s">
        <v>92</v>
      </c>
      <c r="C75" s="45">
        <v>72</v>
      </c>
      <c r="D75" s="49">
        <v>296801</v>
      </c>
      <c r="E75" s="50">
        <f>+'[1]SOLDURI BILANT'!D85+'[1]SOLDURI BILANT'!D86+'[1]SOLDURI BILANT'!D88+'[1]SOLDURI BILANT'!D89+'[1]SOLDURI BILANT'!D90</f>
        <v>346042</v>
      </c>
      <c r="I75" s="51"/>
      <c r="J75" s="51"/>
      <c r="K75" s="51"/>
      <c r="M75" s="5"/>
    </row>
    <row r="76" spans="1:13" ht="58.5" x14ac:dyDescent="0.25">
      <c r="A76" s="56">
        <v>60</v>
      </c>
      <c r="B76" s="85" t="s">
        <v>93</v>
      </c>
      <c r="C76" s="58">
        <v>73</v>
      </c>
      <c r="D76" s="59"/>
      <c r="E76" s="60"/>
      <c r="F76" s="55"/>
      <c r="G76" s="55"/>
      <c r="I76" s="51"/>
      <c r="J76" s="51"/>
      <c r="K76" s="51"/>
      <c r="M76" s="5"/>
    </row>
    <row r="77" spans="1:13" ht="25.5" customHeight="1" x14ac:dyDescent="0.25">
      <c r="A77" s="38">
        <v>61</v>
      </c>
      <c r="B77" s="93" t="s">
        <v>94</v>
      </c>
      <c r="C77" s="40" t="s">
        <v>95</v>
      </c>
      <c r="D77" s="94"/>
      <c r="E77" s="75"/>
      <c r="F77" s="55" t="str">
        <f>IF(D76&lt;D77,"eroare"," ")</f>
        <v xml:space="preserve"> </v>
      </c>
      <c r="G77" s="55"/>
      <c r="I77" s="51"/>
      <c r="J77" s="51"/>
      <c r="K77" s="51"/>
      <c r="M77" s="5"/>
    </row>
    <row r="78" spans="1:13" ht="16.5" customHeight="1" x14ac:dyDescent="0.25">
      <c r="A78" s="43">
        <v>62</v>
      </c>
      <c r="B78" s="53" t="s">
        <v>96</v>
      </c>
      <c r="C78" s="45">
        <v>74</v>
      </c>
      <c r="D78" s="49"/>
      <c r="E78" s="50">
        <f>+'[1]SOLDURI BILANT'!D121</f>
        <v>0</v>
      </c>
      <c r="I78" s="51"/>
      <c r="J78" s="51"/>
      <c r="K78" s="51"/>
      <c r="M78" s="5"/>
    </row>
    <row r="79" spans="1:13" ht="29.25" x14ac:dyDescent="0.25">
      <c r="A79" s="43">
        <v>63</v>
      </c>
      <c r="B79" s="53" t="s">
        <v>97</v>
      </c>
      <c r="C79" s="45">
        <v>75</v>
      </c>
      <c r="D79" s="67"/>
      <c r="E79" s="50">
        <f>+'[1]SOLDURI BILANT'!D20+'[1]SOLDURI BILANT'!D21</f>
        <v>152250</v>
      </c>
      <c r="I79" s="51"/>
      <c r="J79" s="51"/>
      <c r="K79" s="51"/>
      <c r="M79" s="5"/>
    </row>
    <row r="80" spans="1:13" ht="32.25" customHeight="1" x14ac:dyDescent="0.25">
      <c r="A80" s="43">
        <v>64</v>
      </c>
      <c r="B80" s="48" t="s">
        <v>98</v>
      </c>
      <c r="C80" s="45">
        <v>78</v>
      </c>
      <c r="D80" s="76">
        <f>D63+D67+D71+D73+D74+D75+D76+D78+D79</f>
        <v>515051725</v>
      </c>
      <c r="E80" s="77">
        <f>E63+E67+E71+E73+E74+E75+E76+E78+E79</f>
        <v>99781713</v>
      </c>
      <c r="I80" s="51"/>
      <c r="J80" s="51"/>
      <c r="K80" s="51"/>
      <c r="M80" s="5"/>
    </row>
    <row r="81" spans="1:13" ht="17.25" customHeight="1" x14ac:dyDescent="0.25">
      <c r="A81" s="43">
        <v>65</v>
      </c>
      <c r="B81" s="48" t="s">
        <v>99</v>
      </c>
      <c r="C81" s="45">
        <v>79</v>
      </c>
      <c r="D81" s="76">
        <f>D61+D80</f>
        <v>515322637</v>
      </c>
      <c r="E81" s="77">
        <f>E61+E80</f>
        <v>100075617</v>
      </c>
      <c r="I81" s="51"/>
      <c r="J81" s="51"/>
      <c r="K81" s="51"/>
      <c r="M81" s="5"/>
    </row>
    <row r="82" spans="1:13" ht="46.5" customHeight="1" x14ac:dyDescent="0.25">
      <c r="A82" s="43">
        <v>66</v>
      </c>
      <c r="B82" s="48" t="s">
        <v>100</v>
      </c>
      <c r="C82" s="45">
        <v>80</v>
      </c>
      <c r="D82" s="95">
        <f>D54-D81</f>
        <v>-402808879</v>
      </c>
      <c r="E82" s="96">
        <f>E54-E81</f>
        <v>-90078916</v>
      </c>
      <c r="I82" s="51"/>
      <c r="J82" s="51"/>
      <c r="K82" s="51"/>
      <c r="M82" s="5"/>
    </row>
    <row r="83" spans="1:13" ht="15.75" customHeight="1" x14ac:dyDescent="0.25">
      <c r="A83" s="43">
        <v>67</v>
      </c>
      <c r="B83" s="48" t="s">
        <v>101</v>
      </c>
      <c r="C83" s="45">
        <v>83</v>
      </c>
      <c r="D83" s="97"/>
      <c r="E83" s="98"/>
      <c r="I83" s="51"/>
      <c r="J83" s="51"/>
      <c r="K83" s="51"/>
      <c r="M83" s="5"/>
    </row>
    <row r="84" spans="1:13" ht="72" x14ac:dyDescent="0.25">
      <c r="A84" s="43">
        <v>68</v>
      </c>
      <c r="B84" s="53" t="s">
        <v>102</v>
      </c>
      <c r="C84" s="45">
        <v>84</v>
      </c>
      <c r="D84" s="49">
        <v>12542148</v>
      </c>
      <c r="E84" s="50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13456413</v>
      </c>
      <c r="I84" s="51"/>
      <c r="J84" s="51"/>
      <c r="K84" s="51"/>
      <c r="M84" s="5"/>
    </row>
    <row r="85" spans="1:13" ht="30" customHeight="1" x14ac:dyDescent="0.25">
      <c r="A85" s="43">
        <v>69</v>
      </c>
      <c r="B85" s="53" t="s">
        <v>103</v>
      </c>
      <c r="C85" s="45">
        <v>85</v>
      </c>
      <c r="D85" s="49"/>
      <c r="E85" s="50">
        <f>+'[1]SOLDURI BILANT'!D17</f>
        <v>0</v>
      </c>
      <c r="I85" s="51"/>
      <c r="J85" s="51"/>
      <c r="K85" s="51"/>
      <c r="M85" s="5"/>
    </row>
    <row r="86" spans="1:13" ht="30" customHeight="1" x14ac:dyDescent="0.25">
      <c r="A86" s="43">
        <v>70</v>
      </c>
      <c r="B86" s="53" t="s">
        <v>104</v>
      </c>
      <c r="C86" s="45">
        <v>86</v>
      </c>
      <c r="D86" s="49">
        <v>22975714</v>
      </c>
      <c r="E86" s="50">
        <f>+'[1]SOLDURI BILANT'!C17</f>
        <v>7943657</v>
      </c>
      <c r="I86" s="51"/>
      <c r="J86" s="51"/>
      <c r="K86" s="51"/>
      <c r="M86" s="5"/>
    </row>
    <row r="87" spans="1:13" ht="30" customHeight="1" x14ac:dyDescent="0.25">
      <c r="A87" s="43">
        <v>71</v>
      </c>
      <c r="B87" s="53" t="s">
        <v>105</v>
      </c>
      <c r="C87" s="45">
        <v>87</v>
      </c>
      <c r="D87" s="49"/>
      <c r="E87" s="50">
        <f>+'[1]SOLDURI BILANT'!D18</f>
        <v>0</v>
      </c>
      <c r="G87" s="52"/>
      <c r="I87" s="51"/>
      <c r="J87" s="51"/>
      <c r="K87" s="51"/>
      <c r="M87" s="5"/>
    </row>
    <row r="88" spans="1:13" ht="29.25" x14ac:dyDescent="0.25">
      <c r="A88" s="43">
        <v>72</v>
      </c>
      <c r="B88" s="53" t="s">
        <v>106</v>
      </c>
      <c r="C88" s="45">
        <v>88</v>
      </c>
      <c r="D88" s="49">
        <v>392375313</v>
      </c>
      <c r="E88" s="50">
        <f>+'[1]SOLDURI BILANT'!C18</f>
        <v>95591672</v>
      </c>
      <c r="I88" s="51"/>
      <c r="J88" s="51"/>
      <c r="K88" s="51"/>
      <c r="M88" s="5"/>
    </row>
    <row r="89" spans="1:13" ht="36" customHeight="1" x14ac:dyDescent="0.25">
      <c r="A89" s="56">
        <v>73</v>
      </c>
      <c r="B89" s="80" t="s">
        <v>107</v>
      </c>
      <c r="C89" s="58">
        <v>90</v>
      </c>
      <c r="D89" s="99">
        <f>D84+D85-D86+D87-D88</f>
        <v>-402808879</v>
      </c>
      <c r="E89" s="100">
        <f>E84+E85-E86+E87-E88</f>
        <v>-90078916</v>
      </c>
      <c r="I89" s="51"/>
      <c r="J89" s="51"/>
      <c r="K89" s="51"/>
      <c r="M89" s="5"/>
    </row>
    <row r="90" spans="1:13" ht="18" customHeight="1" x14ac:dyDescent="0.25">
      <c r="A90" s="21"/>
      <c r="B90" s="101" t="s">
        <v>108</v>
      </c>
      <c r="C90" s="102"/>
      <c r="D90" s="55" t="str">
        <f>IF(D82&lt;&gt;D89,"eroare"," ")</f>
        <v xml:space="preserve"> </v>
      </c>
      <c r="E90" s="55" t="str">
        <f>IF(E82&lt;&gt;E89,"eroare"," ")</f>
        <v xml:space="preserve"> </v>
      </c>
    </row>
    <row r="91" spans="1:13" ht="15.75" customHeight="1" x14ac:dyDescent="0.25">
      <c r="B91" s="104" t="s">
        <v>109</v>
      </c>
      <c r="C91" s="105"/>
      <c r="D91" s="105"/>
      <c r="E91" s="105"/>
    </row>
    <row r="92" spans="1:13" ht="15.75" customHeight="1" x14ac:dyDescent="0.25">
      <c r="B92" s="104"/>
      <c r="C92" s="105"/>
      <c r="D92" s="106"/>
      <c r="E92" s="105"/>
    </row>
    <row r="93" spans="1:13" ht="15.75" customHeight="1" x14ac:dyDescent="0.25">
      <c r="B93" s="104"/>
      <c r="C93" s="105"/>
      <c r="D93" s="105"/>
      <c r="E93" s="105"/>
    </row>
    <row r="94" spans="1:13" ht="15.75" customHeight="1" x14ac:dyDescent="0.25">
      <c r="B94" s="107" t="s">
        <v>110</v>
      </c>
      <c r="C94" s="105"/>
      <c r="D94" s="108" t="s">
        <v>111</v>
      </c>
      <c r="E94" s="108"/>
    </row>
    <row r="95" spans="1:13" ht="15.75" customHeight="1" x14ac:dyDescent="0.25">
      <c r="D95" s="110"/>
      <c r="E95" s="111"/>
    </row>
    <row r="96" spans="1:13" ht="15.75" customHeight="1" x14ac:dyDescent="0.25">
      <c r="B96" s="112"/>
      <c r="C96" s="113"/>
      <c r="D96" s="114"/>
      <c r="E96" s="114"/>
    </row>
    <row r="97" spans="2:5" ht="15" customHeight="1" x14ac:dyDescent="0.25">
      <c r="B97" s="115"/>
      <c r="C97" s="113"/>
      <c r="D97" s="116"/>
      <c r="E97" s="117"/>
    </row>
    <row r="98" spans="2:5" ht="15.75" customHeight="1" x14ac:dyDescent="0.25">
      <c r="B98" s="116"/>
      <c r="C98" s="113"/>
      <c r="D98" s="116"/>
      <c r="E98" s="117"/>
    </row>
    <row r="99" spans="2:5" ht="15.75" customHeight="1" x14ac:dyDescent="0.25">
      <c r="B99" s="118"/>
      <c r="C99" s="113"/>
      <c r="D99" s="119"/>
      <c r="E99" s="119"/>
    </row>
    <row r="100" spans="2:5" ht="15" customHeight="1" x14ac:dyDescent="0.25">
      <c r="B100" s="120"/>
      <c r="C100" s="121"/>
      <c r="D100" s="122"/>
      <c r="E100" s="123"/>
    </row>
    <row r="101" spans="2:5" ht="14.25" customHeight="1" x14ac:dyDescent="0.25">
      <c r="B101" s="112"/>
      <c r="C101" s="121"/>
      <c r="D101" s="119"/>
      <c r="E101" s="119"/>
    </row>
    <row r="102" spans="2:5" ht="15.75" customHeight="1" x14ac:dyDescent="0.25">
      <c r="B102" s="120"/>
      <c r="C102" s="121"/>
      <c r="D102" s="120"/>
      <c r="E102" s="117"/>
    </row>
    <row r="103" spans="2:5" ht="15.75" customHeight="1" x14ac:dyDescent="0.25">
      <c r="B103" s="120"/>
      <c r="C103" s="124"/>
      <c r="D103" s="120"/>
      <c r="E103" s="117"/>
    </row>
    <row r="104" spans="2:5" ht="15" customHeight="1" x14ac:dyDescent="0.25">
      <c r="B104" s="116"/>
      <c r="C104" s="113"/>
      <c r="D104" s="116"/>
      <c r="E104" s="117"/>
    </row>
    <row r="105" spans="2:5" ht="15.75" customHeight="1" x14ac:dyDescent="0.25">
      <c r="B105" s="116"/>
      <c r="C105" s="113"/>
      <c r="D105" s="116"/>
      <c r="E105" s="117"/>
    </row>
    <row r="106" spans="2:5" ht="15.75" customHeight="1" x14ac:dyDescent="0.25">
      <c r="B106" s="116"/>
      <c r="C106" s="113"/>
      <c r="D106" s="116"/>
      <c r="E106" s="117"/>
    </row>
    <row r="107" spans="2:5" ht="15.75" customHeight="1" x14ac:dyDescent="0.25">
      <c r="B107" s="116"/>
      <c r="C107" s="113"/>
      <c r="D107" s="116"/>
      <c r="E107" s="117"/>
    </row>
    <row r="108" spans="2:5" ht="15.75" customHeight="1" x14ac:dyDescent="0.25">
      <c r="B108" s="116"/>
      <c r="C108" s="113"/>
      <c r="D108" s="116"/>
      <c r="E108" s="117"/>
    </row>
    <row r="109" spans="2:5" ht="15.75" customHeight="1" x14ac:dyDescent="0.25">
      <c r="B109" s="116"/>
      <c r="C109" s="113"/>
      <c r="D109" s="116"/>
      <c r="E109" s="117"/>
    </row>
    <row r="110" spans="2:5" x14ac:dyDescent="0.25">
      <c r="B110" s="116"/>
      <c r="C110" s="113"/>
      <c r="D110" s="116"/>
      <c r="E110" s="117"/>
    </row>
    <row r="111" spans="2:5" x14ac:dyDescent="0.25">
      <c r="B111" s="116"/>
      <c r="C111" s="113"/>
      <c r="D111" s="116"/>
      <c r="E111" s="117"/>
    </row>
  </sheetData>
  <sheetProtection password="CEC6" sheet="1" objects="1" scenarios="1"/>
  <mergeCells count="17"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  <mergeCell ref="A1:E1"/>
    <mergeCell ref="A3:D3"/>
    <mergeCell ref="A5:B5"/>
    <mergeCell ref="A6:C6"/>
    <mergeCell ref="A7:D7"/>
    <mergeCell ref="A9:C9"/>
  </mergeCells>
  <dataValidations count="1">
    <dataValidation type="whole" allowBlank="1" showInputMessage="1" showErrorMessage="1" sqref="D17:D89">
      <formula1>-9.9999999E+28</formula1>
      <formula2>9.99999999E+28</formula2>
    </dataValidation>
  </dataValidations>
  <printOptions horizontalCentered="1"/>
  <pageMargins left="0.43307086614173229" right="0.23622047244094491" top="0.35433070866141736" bottom="0.43307086614173229" header="0.51181102362204722" footer="0.43307086614173229"/>
  <pageSetup scale="90" firstPageNumber="0" orientation="portrait" r:id="rId1"/>
  <headerFooter alignWithMargins="0">
    <oddFooter>&amp;C&amp;A&amp;RPage &amp;P</oddFooter>
  </headerFooter>
  <rowBreaks count="5" manualBreakCount="5">
    <brk id="26" max="4" man="1"/>
    <brk id="36" max="4" man="1"/>
    <brk id="45" max="4" man="1"/>
    <brk id="64" max="4" man="1"/>
    <brk id="7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find23</dc:creator>
  <cp:lastModifiedBy>find23</cp:lastModifiedBy>
  <dcterms:created xsi:type="dcterms:W3CDTF">2019-07-03T07:28:58Z</dcterms:created>
  <dcterms:modified xsi:type="dcterms:W3CDTF">2019-07-03T07:30:16Z</dcterms:modified>
</cp:coreProperties>
</file>